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SIMULATEUR" sheetId="1" r:id="rId1"/>
    <sheet name="INFOS" sheetId="2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6" i="2" l="1"/>
  <c r="C22" i="2"/>
  <c r="B22" i="2"/>
  <c r="C20" i="2"/>
  <c r="C18" i="1" s="1"/>
  <c r="D18" i="1" s="1"/>
  <c r="B20" i="2"/>
  <c r="C18" i="2"/>
  <c r="B18" i="2"/>
  <c r="G12" i="1" s="1"/>
  <c r="H12" i="1" s="1"/>
  <c r="C16" i="2"/>
  <c r="B16" i="2"/>
  <c r="G10" i="1" s="1"/>
  <c r="H10" i="1" s="1"/>
  <c r="C20" i="1"/>
  <c r="D20" i="1" s="1"/>
  <c r="G16" i="1"/>
  <c r="H16" i="1" s="1"/>
  <c r="C16" i="1"/>
  <c r="D16" i="1" s="1"/>
  <c r="G14" i="1"/>
  <c r="H14" i="1" s="1"/>
  <c r="C14" i="1"/>
  <c r="D14" i="1" s="1"/>
  <c r="C10" i="1"/>
  <c r="D10" i="1" s="1"/>
  <c r="D6" i="1"/>
  <c r="E6" i="1" s="1"/>
  <c r="D12" i="1" l="1"/>
  <c r="C12" i="1"/>
</calcChain>
</file>

<file path=xl/sharedStrings.xml><?xml version="1.0" encoding="utf-8"?>
<sst xmlns="http://schemas.openxmlformats.org/spreadsheetml/2006/main" count="88" uniqueCount="72">
  <si>
    <t>SIMULATEUR TARIFS PERISCOLAIRE ET EXTRASCOLAIRE</t>
  </si>
  <si>
    <r>
      <rPr>
        <b/>
        <sz val="18"/>
        <rFont val="Calibri"/>
        <family val="2"/>
        <charset val="1"/>
      </rPr>
      <t xml:space="preserve">Merci de rentrer votre revenu fiscal de référence se trouvant sur vos documents CAF 
</t>
    </r>
    <r>
      <rPr>
        <b/>
        <u/>
        <sz val="18"/>
        <rFont val="Calibri"/>
        <family val="2"/>
        <charset val="1"/>
      </rPr>
      <t xml:space="preserve">OU
</t>
    </r>
    <r>
      <rPr>
        <b/>
        <sz val="18"/>
        <rFont val="Calibri"/>
        <family val="2"/>
        <charset val="1"/>
      </rPr>
      <t xml:space="preserve"> si vous n'en disposez pas votre revenu avant abattement et votre nombre de part se trouvant sur votre dernier avis d'imposition</t>
    </r>
  </si>
  <si>
    <t>QUOTIENT FAMILIAL (CAF)</t>
  </si>
  <si>
    <t>SIMULATEUR A TITRE INDICATIF ! LES TARIFS PEUVENT ETRE DIFFERENTS EN FONCTION DES INFORMATIONS COMMUNIQUEES AU SERVICE ENFANCE JEUNESSE</t>
  </si>
  <si>
    <t>Ou (Si pas de QF)</t>
  </si>
  <si>
    <t>REVENUS AVANT 
ABATTEMENT</t>
  </si>
  <si>
    <t>NOMBRE
 DE PARTS</t>
  </si>
  <si>
    <r>
      <rPr>
        <b/>
        <sz val="20"/>
        <color rgb="FF000000"/>
        <rFont val="Calibri"/>
        <family val="2"/>
        <charset val="1"/>
      </rPr>
      <t xml:space="preserve">TARIFS
PERISCOLAIRE </t>
    </r>
    <r>
      <rPr>
        <b/>
        <sz val="20"/>
        <color rgb="FF00B050"/>
        <rFont val="Calibri"/>
        <family val="2"/>
        <charset val="1"/>
      </rPr>
      <t>*</t>
    </r>
  </si>
  <si>
    <t>Vous résidez sur le territoire de la Covati ou de la Communauté de communes Forêt, Seine et Suzon</t>
  </si>
  <si>
    <r>
      <rPr>
        <b/>
        <sz val="18"/>
        <color rgb="FF000000"/>
        <rFont val="Calibri"/>
        <family val="2"/>
        <charset val="1"/>
      </rPr>
      <t xml:space="preserve">Vous résidez </t>
    </r>
    <r>
      <rPr>
        <b/>
        <u/>
        <sz val="18"/>
        <color rgb="FFFF0000"/>
        <rFont val="Calibri"/>
        <family val="2"/>
        <charset val="1"/>
      </rPr>
      <t>hors territoire</t>
    </r>
    <r>
      <rPr>
        <b/>
        <sz val="18"/>
        <color rgb="FF000000"/>
        <rFont val="Calibri"/>
        <family val="2"/>
        <charset val="1"/>
      </rPr>
      <t xml:space="preserve"> de la Covati ou de la Communauté de communes Forêt, Seine et Suzon</t>
    </r>
  </si>
  <si>
    <t>TARIFS
EXTRASCOLAIRE</t>
  </si>
  <si>
    <t>Accueil matin et soir</t>
  </si>
  <si>
    <t>Journée avec repas</t>
  </si>
  <si>
    <t xml:space="preserve">Pause méridienne </t>
  </si>
  <si>
    <t>Journée sans repas</t>
  </si>
  <si>
    <t>Dont frais de garde</t>
  </si>
  <si>
    <t>½ Journée avec repas</t>
  </si>
  <si>
    <t>Dont Repas</t>
  </si>
  <si>
    <t>½ Journée sans repas</t>
  </si>
  <si>
    <r>
      <rPr>
        <b/>
        <sz val="20"/>
        <rFont val="Calibri"/>
        <family val="2"/>
        <charset val="1"/>
      </rPr>
      <t xml:space="preserve">Repas ULIS </t>
    </r>
    <r>
      <rPr>
        <b/>
        <sz val="20"/>
        <color rgb="FF953735"/>
        <rFont val="Calibri"/>
        <family val="2"/>
        <charset val="1"/>
      </rPr>
      <t>**</t>
    </r>
  </si>
  <si>
    <t>** Le prix du repas comprend le temps de garde</t>
  </si>
  <si>
    <r>
      <rPr>
        <b/>
        <sz val="20"/>
        <rFont val="Calibri"/>
        <family val="2"/>
        <charset val="1"/>
      </rPr>
      <t xml:space="preserve">Panier repas </t>
    </r>
    <r>
      <rPr>
        <b/>
        <sz val="20"/>
        <color rgb="FF953735"/>
        <rFont val="Calibri"/>
        <family val="2"/>
        <charset val="1"/>
      </rPr>
      <t xml:space="preserve">**
</t>
    </r>
    <r>
      <rPr>
        <b/>
        <sz val="11"/>
        <color rgb="FF953735"/>
        <rFont val="Calibri"/>
        <family val="2"/>
        <charset val="1"/>
      </rPr>
      <t>(pour les enfants porteurs d'un PAI)</t>
    </r>
  </si>
  <si>
    <t>* Tarifs valables uniquement pour les élèves fréquentant  l'école publique</t>
  </si>
  <si>
    <t>Périscolaire</t>
  </si>
  <si>
    <t>EUROS</t>
  </si>
  <si>
    <t>Extrascolaire</t>
  </si>
  <si>
    <t>Taux d’effort matin et  soir : 0.051%</t>
  </si>
  <si>
    <t>Plancher (QF 392)</t>
  </si>
  <si>
    <t>0.20€</t>
  </si>
  <si>
    <t>Plancher (QF 750)</t>
  </si>
  <si>
    <t>5.63€</t>
  </si>
  <si>
    <t>Plafond (QF 1470)</t>
  </si>
  <si>
    <t>0.75€</t>
  </si>
  <si>
    <t>Plafond (QF 1266.50)</t>
  </si>
  <si>
    <t>19.00€</t>
  </si>
  <si>
    <t>Taux d’effort Repas midi : 0.47%</t>
  </si>
  <si>
    <t>Repas midi</t>
  </si>
  <si>
    <t>Plancher (QF 894)</t>
  </si>
  <si>
    <t>4.20€</t>
  </si>
  <si>
    <t>2.40€</t>
  </si>
  <si>
    <t>Plafond (QF 1596)</t>
  </si>
  <si>
    <t>7.50€</t>
  </si>
  <si>
    <t>Plafond (QF 1350)</t>
  </si>
  <si>
    <t>13.50€</t>
  </si>
  <si>
    <t>Taux d'effort repas ULIS : 0,27%</t>
  </si>
  <si>
    <t>Repas ULIS</t>
  </si>
  <si>
    <t>Plancher (QF 1259)</t>
  </si>
  <si>
    <t>3.40€</t>
  </si>
  <si>
    <t>4.50€</t>
  </si>
  <si>
    <t>Plafond (QF 1667)</t>
  </si>
  <si>
    <t>Plafond (QF 1309.50)</t>
  </si>
  <si>
    <t>13.75€</t>
  </si>
  <si>
    <t>Taux d'effort Panier repas  : 0,204%</t>
  </si>
  <si>
    <t>Panier</t>
  </si>
  <si>
    <t>0.80€</t>
  </si>
  <si>
    <t>1.20€</t>
  </si>
  <si>
    <t>Repas</t>
  </si>
  <si>
    <t>3.00€</t>
  </si>
  <si>
    <t>6.75€</t>
  </si>
  <si>
    <t>Si journée avec repas avec QF ≤ à 750 alors le taux d’effort : 0.75%</t>
  </si>
  <si>
    <t>Si journée avec repas avec QF ≥ à 751 alors taux d’effort : 1.30%</t>
  </si>
  <si>
    <t>Si journée avec repas avec QF ≥ à 961 alors le taux d’effort : 1.50%</t>
  </si>
  <si>
    <t>Tarif provisoire</t>
  </si>
  <si>
    <t>Si journée sans repas avec QF ≤ à 750 alors le taux d’effort : 0.32%</t>
  </si>
  <si>
    <t>Si journée sans repas avec QF ≥ à 751 alors le taux d’effort : 0.90%</t>
  </si>
  <si>
    <t>Si journée sans repas avec QF ≥ à 961 alors le taux d’effort : 1.00%</t>
  </si>
  <si>
    <t>Si ½ journée avec repas avec QF ≤ à 750 alors le taux d’effort : 0.60%</t>
  </si>
  <si>
    <t>Si ½ journée avec repas avec QF ≥ à 751 alors le taux d’effort : 1%</t>
  </si>
  <si>
    <t>Si ½ journée avec repas avec QF ≥ à 961 alors le taux d’effort : 1.05%</t>
  </si>
  <si>
    <t>Si ½ journée sans repas avec QF ≤ à 750 alors le taux d’effort : 0.16%</t>
  </si>
  <si>
    <t>Si ½ journée sans repas avec QF ≥ à 751 alors le taux d’effort : 0.45%</t>
  </si>
  <si>
    <t>Si ½ journée sans repas avec QF ≥ à 961 alors le taux d’effort : 0.50%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</si>
</sst>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0.00\ %"/>
    <numFmt numFmtId="166" formatCode="#,##0.00&quot; €&quot;"/>
  </numFmts>
  <fonts count="34" x14ac:knownFonts="1">
    <font>
      <sz val="11"/>
      <color rgb="FF333333"/>
      <name val="Calibri"/>
      <family val="2"/>
      <charset val="1"/>
    </font>
    <font>
      <b/>
      <u/>
      <sz val="24"/>
      <color rgb="FFFF0000"/>
      <name val="Calibri"/>
      <family val="2"/>
      <charset val="1"/>
    </font>
    <font>
      <sz val="26"/>
      <color rgb="FF000000"/>
      <name val="Calibri"/>
      <family val="2"/>
      <charset val="1"/>
    </font>
    <font>
      <b/>
      <sz val="18"/>
      <name val="Calibri"/>
      <family val="2"/>
      <charset val="1"/>
    </font>
    <font>
      <b/>
      <u/>
      <sz val="18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36"/>
      <color rgb="FFFF0000"/>
      <name val="Calibri"/>
      <family val="2"/>
      <charset val="1"/>
    </font>
    <font>
      <sz val="14"/>
      <color rgb="FFFF0000"/>
      <name val="Calibri"/>
      <family val="2"/>
      <charset val="1"/>
    </font>
    <font>
      <b/>
      <sz val="17"/>
      <color rgb="FFFFFFFF"/>
      <name val="Calibri"/>
      <family val="2"/>
      <charset val="1"/>
    </font>
    <font>
      <b/>
      <sz val="14"/>
      <color rgb="FFFF0000"/>
      <name val="Calibri"/>
      <family val="2"/>
      <charset val="1"/>
    </font>
    <font>
      <sz val="14"/>
      <color rgb="FF000000"/>
      <name val="Calibri"/>
      <family val="2"/>
      <charset val="1"/>
    </font>
    <font>
      <sz val="36"/>
      <color rgb="FF000000"/>
      <name val="Calibri"/>
      <family val="2"/>
      <charset val="1"/>
    </font>
    <font>
      <b/>
      <sz val="36"/>
      <color rgb="FFFFFFFF"/>
      <name val="Calibri"/>
      <family val="2"/>
      <charset val="1"/>
    </font>
    <font>
      <sz val="28"/>
      <color rgb="FFFFFFFF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20"/>
      <color rgb="FF00B05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u/>
      <sz val="18"/>
      <color rgb="FFFF0000"/>
      <name val="Calibri"/>
      <family val="2"/>
      <charset val="1"/>
    </font>
    <font>
      <b/>
      <sz val="20"/>
      <name val="Calibri"/>
      <family val="2"/>
      <charset val="1"/>
    </font>
    <font>
      <b/>
      <sz val="22"/>
      <color rgb="FFFFFFFF"/>
      <name val="Calibri"/>
      <family val="2"/>
      <charset val="1"/>
    </font>
    <font>
      <sz val="22"/>
      <color rgb="FFFFFFFF"/>
      <name val="Calibri"/>
      <family val="2"/>
      <charset val="1"/>
    </font>
    <font>
      <b/>
      <sz val="14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4"/>
      <color rgb="FFFFFFFF"/>
      <name val="Calibri"/>
      <family val="2"/>
      <charset val="1"/>
    </font>
    <font>
      <b/>
      <sz val="20"/>
      <color rgb="FF953735"/>
      <name val="Calibri"/>
      <family val="2"/>
      <charset val="1"/>
    </font>
    <font>
      <b/>
      <i/>
      <sz val="14"/>
      <color rgb="FF953735"/>
      <name val="Calibri"/>
      <family val="2"/>
      <charset val="1"/>
    </font>
    <font>
      <b/>
      <sz val="11"/>
      <color rgb="FF953735"/>
      <name val="Calibri"/>
      <family val="2"/>
      <charset val="1"/>
    </font>
    <font>
      <b/>
      <i/>
      <sz val="14"/>
      <color rgb="FF00B050"/>
      <name val="Calibri"/>
      <family val="2"/>
      <charset val="1"/>
    </font>
    <font>
      <sz val="11"/>
      <color theme="0"/>
      <name val="Calibri"/>
      <family val="2"/>
      <charset val="1"/>
    </font>
    <font>
      <sz val="12"/>
      <color theme="0"/>
      <name val="Calibri"/>
      <family val="2"/>
      <charset val="1"/>
    </font>
    <font>
      <b/>
      <sz val="12"/>
      <color theme="0"/>
      <name val="Calibri"/>
      <family val="2"/>
      <charset val="1"/>
    </font>
    <font>
      <sz val="10"/>
      <color theme="0"/>
      <name val="Calibri"/>
      <family val="2"/>
      <charset val="1"/>
    </font>
    <font>
      <b/>
      <sz val="10"/>
      <color theme="0"/>
      <name val="Calibri"/>
      <family val="2"/>
      <charset val="1"/>
    </font>
    <font>
      <sz val="22"/>
      <color theme="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E6E0EC"/>
        <bgColor rgb="FFDCE6F2"/>
      </patternFill>
    </fill>
    <fill>
      <patternFill patternType="solid">
        <fgColor rgb="FFFFCCFF"/>
        <bgColor rgb="FFE6E0EC"/>
      </patternFill>
    </fill>
    <fill>
      <patternFill patternType="solid">
        <fgColor rgb="FFDCE6F2"/>
        <bgColor rgb="FFE6E0EC"/>
      </patternFill>
    </fill>
    <fill>
      <patternFill patternType="solid">
        <fgColor rgb="FFFFFFFF"/>
        <bgColor rgb="FFEBF1DE"/>
      </patternFill>
    </fill>
    <fill>
      <patternFill patternType="solid">
        <fgColor rgb="FF000000"/>
        <bgColor rgb="FF003300"/>
      </patternFill>
    </fill>
    <fill>
      <patternFill patternType="solid">
        <fgColor rgb="FFEBF1DE"/>
        <bgColor rgb="FFFDEADA"/>
      </patternFill>
    </fill>
    <fill>
      <patternFill patternType="solid">
        <fgColor rgb="FFFFFF99"/>
        <bgColor rgb="FFFDEADA"/>
      </patternFill>
    </fill>
    <fill>
      <patternFill patternType="solid">
        <fgColor rgb="FFDDD9C3"/>
        <bgColor rgb="FFE6E0EC"/>
      </patternFill>
    </fill>
    <fill>
      <patternFill patternType="solid">
        <fgColor rgb="FFFDEADA"/>
        <bgColor rgb="FFEBF1DE"/>
      </patternFill>
    </fill>
    <fill>
      <patternFill patternType="solid">
        <fgColor theme="9" tint="-0.249977111117893"/>
        <bgColor rgb="FFFF9900"/>
      </patternFill>
    </fill>
    <fill>
      <patternFill patternType="solid">
        <fgColor theme="9" tint="0.39979247413556324"/>
        <bgColor rgb="FFDDD9C3"/>
      </patternFill>
    </fill>
  </fills>
  <borders count="4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DashDot">
        <color auto="1"/>
      </top>
      <bottom style="mediumDashDot">
        <color auto="1"/>
      </bottom>
      <diagonal/>
    </border>
    <border>
      <left style="thick">
        <color auto="1"/>
      </left>
      <right style="double">
        <color auto="1"/>
      </right>
      <top style="mediumDashDot">
        <color auto="1"/>
      </top>
      <bottom style="mediumDashDot">
        <color auto="1"/>
      </bottom>
      <diagonal/>
    </border>
    <border>
      <left style="double">
        <color auto="1"/>
      </left>
      <right style="double">
        <color auto="1"/>
      </right>
      <top style="mediumDashDot">
        <color auto="1"/>
      </top>
      <bottom style="mediumDashDot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20" fillId="0" borderId="18" xfId="0" applyNumberFormat="1" applyFont="1" applyBorder="1" applyAlignment="1" applyProtection="1">
      <alignment horizontal="center" vertical="center"/>
    </xf>
    <xf numFmtId="164" fontId="19" fillId="0" borderId="17" xfId="0" applyNumberFormat="1" applyFont="1" applyBorder="1" applyAlignment="1" applyProtection="1">
      <alignment horizontal="center" vertical="center" wrapText="1"/>
    </xf>
    <xf numFmtId="0" fontId="18" fillId="11" borderId="16" xfId="0" applyFont="1" applyFill="1" applyBorder="1" applyAlignment="1" applyProtection="1">
      <alignment horizontal="center" vertical="center" wrapText="1"/>
    </xf>
    <xf numFmtId="164" fontId="19" fillId="0" borderId="15" xfId="0" applyNumberFormat="1" applyFont="1" applyBorder="1" applyAlignment="1" applyProtection="1">
      <alignment horizontal="center" vertical="center"/>
    </xf>
    <xf numFmtId="0" fontId="16" fillId="10" borderId="14" xfId="0" applyFont="1" applyFill="1" applyBorder="1" applyAlignment="1" applyProtection="1">
      <alignment horizontal="center" vertical="center" wrapText="1"/>
    </xf>
    <xf numFmtId="164" fontId="20" fillId="0" borderId="13" xfId="0" applyNumberFormat="1" applyFont="1" applyBorder="1" applyAlignment="1" applyProtection="1">
      <alignment horizontal="center" vertical="center"/>
    </xf>
    <xf numFmtId="2" fontId="19" fillId="0" borderId="12" xfId="0" applyNumberFormat="1" applyFont="1" applyBorder="1" applyAlignment="1" applyProtection="1">
      <alignment horizontal="center" vertical="center" wrapText="1"/>
    </xf>
    <xf numFmtId="0" fontId="18" fillId="9" borderId="11" xfId="0" applyFont="1" applyFill="1" applyBorder="1" applyAlignment="1" applyProtection="1">
      <alignment horizontal="center" vertical="center" wrapText="1"/>
    </xf>
    <xf numFmtId="2" fontId="13" fillId="0" borderId="5" xfId="0" applyNumberFormat="1" applyFont="1" applyBorder="1" applyAlignment="1" applyProtection="1">
      <alignment horizontal="center" vertical="center" wrapText="1"/>
    </xf>
    <xf numFmtId="2" fontId="12" fillId="0" borderId="4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2" fontId="8" fillId="6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2" fontId="0" fillId="0" borderId="0" xfId="0" applyNumberFormat="1" applyAlignment="1" applyProtection="1"/>
    <xf numFmtId="164" fontId="0" fillId="0" borderId="0" xfId="0" applyNumberFormat="1" applyAlignment="1" applyProtection="1"/>
    <xf numFmtId="0" fontId="2" fillId="0" borderId="0" xfId="0" applyFont="1" applyAlignment="1" applyProtection="1"/>
    <xf numFmtId="0" fontId="5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 wrapText="1"/>
    </xf>
    <xf numFmtId="0" fontId="11" fillId="7" borderId="3" xfId="0" applyFont="1" applyFill="1" applyBorder="1" applyAlignment="1" applyProtection="1">
      <alignment horizontal="center" vertical="center"/>
      <protection locked="0"/>
    </xf>
    <xf numFmtId="0" fontId="11" fillId="7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 wrapText="1"/>
    </xf>
    <xf numFmtId="164" fontId="16" fillId="2" borderId="7" xfId="0" applyNumberFormat="1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/>
    </xf>
    <xf numFmtId="0" fontId="14" fillId="8" borderId="9" xfId="0" applyFont="1" applyFill="1" applyBorder="1" applyAlignment="1" applyProtection="1">
      <alignment horizontal="center" vertical="center" wrapText="1"/>
    </xf>
    <xf numFmtId="164" fontId="16" fillId="8" borderId="7" xfId="0" applyNumberFormat="1" applyFont="1" applyFill="1" applyBorder="1" applyAlignment="1" applyProtection="1">
      <alignment horizontal="center" vertical="center" wrapText="1"/>
    </xf>
    <xf numFmtId="0" fontId="16" fillId="8" borderId="8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2" fontId="0" fillId="0" borderId="34" xfId="0" applyNumberForma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64" fontId="0" fillId="0" borderId="0" xfId="0" applyNumberFormat="1" applyAlignment="1" applyProtection="1">
      <alignment vertical="center"/>
    </xf>
    <xf numFmtId="165" fontId="0" fillId="0" borderId="0" xfId="0" applyNumberFormat="1" applyAlignment="1" applyProtection="1"/>
    <xf numFmtId="0" fontId="28" fillId="0" borderId="0" xfId="0" applyFont="1" applyAlignment="1" applyProtection="1">
      <alignment horizontal="center" wrapText="1"/>
    </xf>
    <xf numFmtId="0" fontId="28" fillId="0" borderId="0" xfId="0" applyFont="1" applyAlignment="1" applyProtection="1"/>
    <xf numFmtId="0" fontId="28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center" wrapText="1"/>
    </xf>
    <xf numFmtId="0" fontId="30" fillId="0" borderId="19" xfId="0" applyFont="1" applyBorder="1" applyAlignment="1" applyProtection="1">
      <alignment horizontal="center" vertical="center" wrapText="1"/>
    </xf>
    <xf numFmtId="0" fontId="29" fillId="0" borderId="0" xfId="0" applyFont="1" applyAlignment="1" applyProtection="1"/>
    <xf numFmtId="0" fontId="29" fillId="0" borderId="38" xfId="0" applyFont="1" applyBorder="1" applyAlignment="1" applyProtection="1">
      <alignment vertical="center" wrapText="1"/>
    </xf>
    <xf numFmtId="166" fontId="29" fillId="0" borderId="38" xfId="0" applyNumberFormat="1" applyFont="1" applyBorder="1" applyAlignment="1" applyProtection="1">
      <alignment horizontal="center" vertical="center" wrapText="1"/>
    </xf>
    <xf numFmtId="0" fontId="29" fillId="0" borderId="39" xfId="0" applyFont="1" applyBorder="1" applyAlignment="1" applyProtection="1">
      <alignment vertical="center" wrapText="1"/>
    </xf>
    <xf numFmtId="166" fontId="29" fillId="0" borderId="39" xfId="0" applyNumberFormat="1" applyFont="1" applyBorder="1" applyAlignment="1" applyProtection="1">
      <alignment horizontal="center" vertical="center" wrapText="1"/>
    </xf>
    <xf numFmtId="0" fontId="30" fillId="0" borderId="38" xfId="0" applyFont="1" applyBorder="1" applyAlignment="1" applyProtection="1">
      <alignment horizontal="center" vertical="center" wrapText="1"/>
    </xf>
    <xf numFmtId="0" fontId="30" fillId="0" borderId="39" xfId="0" applyFont="1" applyBorder="1" applyAlignment="1" applyProtection="1">
      <alignment horizontal="center" vertical="center" wrapText="1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center" wrapText="1"/>
    </xf>
    <xf numFmtId="0" fontId="31" fillId="0" borderId="0" xfId="0" applyFont="1" applyAlignment="1" applyProtection="1"/>
    <xf numFmtId="0" fontId="31" fillId="0" borderId="0" xfId="0" applyFont="1" applyAlignment="1" applyProtection="1">
      <alignment horizontal="center"/>
    </xf>
    <xf numFmtId="0" fontId="31" fillId="0" borderId="0" xfId="0" applyFont="1" applyAlignment="1" applyProtection="1">
      <alignment vertical="center"/>
    </xf>
    <xf numFmtId="164" fontId="32" fillId="5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left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vertical="center"/>
    </xf>
    <xf numFmtId="0" fontId="28" fillId="0" borderId="0" xfId="0" applyFont="1" applyBorder="1" applyAlignment="1" applyProtection="1"/>
    <xf numFmtId="0" fontId="28" fillId="0" borderId="0" xfId="0" applyFont="1" applyAlignment="1" applyProtection="1">
      <alignment horizontal="left"/>
    </xf>
    <xf numFmtId="164" fontId="28" fillId="0" borderId="0" xfId="0" applyNumberFormat="1" applyFont="1" applyAlignment="1" applyProtection="1"/>
    <xf numFmtId="0" fontId="28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16" fillId="10" borderId="19" xfId="0" applyFont="1" applyFill="1" applyBorder="1" applyAlignment="1" applyProtection="1">
      <alignment horizontal="center" vertical="center" wrapText="1"/>
    </xf>
    <xf numFmtId="164" fontId="19" fillId="0" borderId="20" xfId="0" applyNumberFormat="1" applyFont="1" applyBorder="1" applyAlignment="1" applyProtection="1">
      <alignment horizontal="center" vertical="center"/>
    </xf>
    <xf numFmtId="164" fontId="20" fillId="0" borderId="21" xfId="0" applyNumberFormat="1" applyFont="1" applyBorder="1" applyAlignment="1" applyProtection="1">
      <alignment horizontal="center" vertical="center"/>
    </xf>
    <xf numFmtId="0" fontId="21" fillId="12" borderId="23" xfId="0" applyFont="1" applyFill="1" applyBorder="1" applyAlignment="1" applyProtection="1">
      <alignment horizontal="center" vertical="center" wrapText="1"/>
    </xf>
    <xf numFmtId="2" fontId="22" fillId="0" borderId="24" xfId="0" applyNumberFormat="1" applyFont="1" applyBorder="1" applyAlignment="1" applyProtection="1">
      <alignment horizontal="center" vertical="center" wrapText="1"/>
    </xf>
    <xf numFmtId="164" fontId="23" fillId="0" borderId="25" xfId="0" applyNumberFormat="1" applyFont="1" applyBorder="1" applyAlignment="1" applyProtection="1">
      <alignment horizontal="center" vertical="center"/>
    </xf>
    <xf numFmtId="0" fontId="16" fillId="10" borderId="26" xfId="0" applyFont="1" applyFill="1" applyBorder="1" applyAlignment="1" applyProtection="1">
      <alignment horizontal="center" vertical="center" wrapText="1"/>
    </xf>
    <xf numFmtId="164" fontId="20" fillId="0" borderId="27" xfId="0" applyNumberFormat="1" applyFont="1" applyBorder="1" applyAlignment="1" applyProtection="1">
      <alignment horizontal="center" vertical="center"/>
    </xf>
    <xf numFmtId="0" fontId="21" fillId="12" borderId="28" xfId="0" applyFont="1" applyFill="1" applyBorder="1" applyAlignment="1" applyProtection="1">
      <alignment horizontal="center" vertical="center" wrapText="1"/>
    </xf>
    <xf numFmtId="2" fontId="22" fillId="0" borderId="29" xfId="0" applyNumberFormat="1" applyFont="1" applyBorder="1" applyAlignment="1" applyProtection="1">
      <alignment horizontal="center" vertical="center" wrapText="1"/>
    </xf>
    <xf numFmtId="164" fontId="23" fillId="0" borderId="10" xfId="0" applyNumberFormat="1" applyFont="1" applyBorder="1" applyAlignment="1" applyProtection="1">
      <alignment horizontal="center" vertical="center"/>
    </xf>
    <xf numFmtId="0" fontId="16" fillId="10" borderId="30" xfId="0" applyFont="1" applyFill="1" applyBorder="1" applyAlignment="1" applyProtection="1">
      <alignment horizontal="center" vertical="center" wrapText="1"/>
    </xf>
    <xf numFmtId="164" fontId="19" fillId="0" borderId="31" xfId="0" applyNumberFormat="1" applyFont="1" applyBorder="1" applyAlignment="1" applyProtection="1">
      <alignment horizontal="center" vertical="center"/>
    </xf>
    <xf numFmtId="164" fontId="20" fillId="0" borderId="32" xfId="0" applyNumberFormat="1" applyFont="1" applyBorder="1" applyAlignment="1" applyProtection="1">
      <alignment horizontal="center" vertical="center"/>
    </xf>
    <xf numFmtId="0" fontId="18" fillId="9" borderId="33" xfId="0" applyFont="1" applyFill="1" applyBorder="1" applyAlignment="1" applyProtection="1">
      <alignment horizontal="center" vertical="center" wrapText="1"/>
    </xf>
    <xf numFmtId="2" fontId="19" fillId="0" borderId="20" xfId="0" applyNumberFormat="1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/>
    </xf>
    <xf numFmtId="0" fontId="18" fillId="9" borderId="32" xfId="0" applyFont="1" applyFill="1" applyBorder="1" applyAlignment="1" applyProtection="1">
      <alignment horizontal="center" vertical="center" wrapText="1"/>
    </xf>
    <xf numFmtId="2" fontId="19" fillId="0" borderId="32" xfId="0" applyNumberFormat="1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30" fillId="0" borderId="36" xfId="0" applyFont="1" applyBorder="1" applyAlignment="1" applyProtection="1">
      <alignment horizontal="center" vertical="center" wrapText="1"/>
    </xf>
    <xf numFmtId="0" fontId="29" fillId="0" borderId="37" xfId="0" applyFont="1" applyBorder="1" applyAlignment="1" applyProtection="1">
      <alignment horizontal="center" wrapText="1"/>
    </xf>
    <xf numFmtId="0" fontId="30" fillId="0" borderId="19" xfId="0" applyFont="1" applyBorder="1" applyAlignment="1" applyProtection="1">
      <alignment horizontal="center" vertical="center" wrapText="1"/>
    </xf>
    <xf numFmtId="0" fontId="30" fillId="0" borderId="4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164" fontId="31" fillId="5" borderId="0" xfId="0" applyNumberFormat="1" applyFont="1" applyFill="1" applyBorder="1" applyAlignment="1" applyProtection="1">
      <alignment horizontal="center" vertical="center"/>
    </xf>
    <xf numFmtId="2" fontId="32" fillId="5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8064A2"/>
      </font>
    </dxf>
    <dxf>
      <font>
        <b/>
        <i val="0"/>
        <color rgb="FF8064A2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953735"/>
      <rgbColor rgb="FFEBF1DE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DEADA"/>
      <rgbColor rgb="FFFFFF99"/>
      <rgbColor rgb="FF99CCFF"/>
      <rgbColor rgb="FFFFCCFF"/>
      <rgbColor rgb="FFCC99FF"/>
      <rgbColor rgb="FFFAC090"/>
      <rgbColor rgb="FF3366FF"/>
      <rgbColor rgb="FF33CCCC"/>
      <rgbColor rgb="FF99CC00"/>
      <rgbColor rgb="FFFFCC00"/>
      <rgbColor rgb="FFFF9900"/>
      <rgbColor rgb="FFE46C0A"/>
      <rgbColor rgb="FF8064A2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1236240</xdr:colOff>
      <xdr:row>3</xdr:row>
      <xdr:rowOff>9000</xdr:rowOff>
    </xdr:from>
    <xdr:to>
      <xdr:col>3</xdr:col>
      <xdr:colOff>1953720</xdr:colOff>
      <xdr:row>3</xdr:row>
      <xdr:rowOff>598680</xdr:rowOff>
    </xdr:to>
    <xdr:pic>
      <xdr:nvPicPr>
        <xdr:cNvPr id="2" name="Imag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6695280" y="1266480"/>
          <a:ext cx="717480" cy="589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60" zoomScaleNormal="60" workbookViewId="0">
      <selection activeCell="B5" sqref="B5:C5"/>
    </sheetView>
  </sheetViews>
  <sheetFormatPr baseColWidth="10" defaultColWidth="10.44140625" defaultRowHeight="14.4" x14ac:dyDescent="0.3"/>
  <cols>
    <col min="1" max="1" width="0.88671875" style="15" customWidth="1"/>
    <col min="2" max="2" width="35.33203125" style="15" customWidth="1"/>
    <col min="3" max="3" width="41.21875" style="15" customWidth="1"/>
    <col min="4" max="4" width="40.6640625" style="15" customWidth="1"/>
    <col min="5" max="5" width="2.109375" style="16" customWidth="1"/>
    <col min="6" max="6" width="32.21875" style="15" customWidth="1"/>
    <col min="7" max="7" width="40.77734375" style="17" customWidth="1"/>
    <col min="8" max="8" width="40.6640625" style="17" customWidth="1"/>
    <col min="9" max="16384" width="10.44140625" style="15"/>
  </cols>
  <sheetData>
    <row r="1" spans="1:8" s="18" customFormat="1" ht="27" customHeight="1" x14ac:dyDescent="0.65">
      <c r="A1" s="14" t="s">
        <v>0</v>
      </c>
      <c r="B1" s="14"/>
      <c r="C1" s="14"/>
      <c r="D1" s="14"/>
      <c r="E1" s="14"/>
      <c r="F1" s="14"/>
      <c r="G1" s="14"/>
      <c r="H1" s="14"/>
    </row>
    <row r="2" spans="1:8" ht="67.5" customHeight="1" x14ac:dyDescent="0.45">
      <c r="A2" s="13" t="s">
        <v>1</v>
      </c>
      <c r="B2" s="13"/>
      <c r="C2" s="13"/>
      <c r="D2" s="13"/>
      <c r="E2" s="13"/>
      <c r="F2" s="13"/>
      <c r="G2" s="13"/>
      <c r="H2" s="13"/>
    </row>
    <row r="3" spans="1:8" ht="4.5" customHeight="1" x14ac:dyDescent="0.3"/>
    <row r="4" spans="1:8" ht="54" customHeight="1" x14ac:dyDescent="0.3">
      <c r="B4" s="19" t="s">
        <v>2</v>
      </c>
      <c r="C4" s="20">
        <v>1200</v>
      </c>
      <c r="D4" s="21"/>
      <c r="E4" s="12" t="s">
        <v>3</v>
      </c>
      <c r="F4" s="12"/>
      <c r="G4" s="12"/>
      <c r="H4" s="12"/>
    </row>
    <row r="5" spans="1:8" ht="13.5" customHeight="1" x14ac:dyDescent="0.3">
      <c r="B5" s="11" t="s">
        <v>4</v>
      </c>
      <c r="C5" s="11"/>
      <c r="D5" s="22"/>
    </row>
    <row r="6" spans="1:8" ht="54" customHeight="1" x14ac:dyDescent="0.3">
      <c r="B6" s="23" t="s">
        <v>5</v>
      </c>
      <c r="C6" s="24"/>
      <c r="D6" s="10" t="e">
        <f>SUM((C6/12)/C7)</f>
        <v>#DIV/0!</v>
      </c>
      <c r="E6" s="9" t="e">
        <f>IF(D6&gt;0,"VEUILLEZ REPORTER CE RESULTAT DANS LA CASE QUOTIENT FAMILIAL",IF(D6&lt;0,""))</f>
        <v>#DIV/0!</v>
      </c>
      <c r="F6" s="9"/>
      <c r="G6" s="9"/>
      <c r="H6" s="9"/>
    </row>
    <row r="7" spans="1:8" ht="54" customHeight="1" x14ac:dyDescent="0.3">
      <c r="B7" s="23" t="s">
        <v>6</v>
      </c>
      <c r="C7" s="25"/>
      <c r="D7" s="10"/>
      <c r="E7" s="9"/>
      <c r="F7" s="9"/>
      <c r="G7" s="9"/>
      <c r="H7" s="9"/>
    </row>
    <row r="8" spans="1:8" ht="6" customHeight="1" x14ac:dyDescent="0.3"/>
    <row r="9" spans="1:8" s="26" customFormat="1" ht="92.25" customHeight="1" x14ac:dyDescent="0.3">
      <c r="B9" s="27" t="s">
        <v>7</v>
      </c>
      <c r="C9" s="28" t="s">
        <v>8</v>
      </c>
      <c r="D9" s="29" t="s">
        <v>9</v>
      </c>
      <c r="E9" s="30"/>
      <c r="F9" s="31" t="s">
        <v>10</v>
      </c>
      <c r="G9" s="32" t="s">
        <v>8</v>
      </c>
      <c r="H9" s="33" t="s">
        <v>9</v>
      </c>
    </row>
    <row r="10" spans="1:8" s="26" customFormat="1" ht="16.5" customHeight="1" x14ac:dyDescent="0.3">
      <c r="A10" s="34"/>
      <c r="B10" s="8" t="s">
        <v>11</v>
      </c>
      <c r="C10" s="7">
        <f>IF(INFOS!C16&lt;=0.2,"0,20",IF(INFOS!C16&gt;=0.75,"0,75",IF(AND(INFOS!C16&gt;0.2,INFOS!C16&lt;0.75,INFOS!C16),INFOS!C16)))</f>
        <v>0.61199999999999988</v>
      </c>
      <c r="D10" s="6">
        <f>C10+(15%*C10)</f>
        <v>0.70379999999999987</v>
      </c>
      <c r="E10" s="30"/>
      <c r="F10" s="5" t="s">
        <v>12</v>
      </c>
      <c r="G10" s="4">
        <f>IF(INFOS!B16&lt;=5.63,"5,63",IF(INFOS!B16&gt;=19,"19,00",IF(AND(INFOS!B16&gt;5.63,INFOS!B16&lt;19,INFOS!B16),INFOS!B16)))</f>
        <v>18</v>
      </c>
      <c r="H10" s="6">
        <f>G10+(15%*G10)</f>
        <v>20.7</v>
      </c>
    </row>
    <row r="11" spans="1:8" s="26" customFormat="1" ht="16.5" customHeight="1" x14ac:dyDescent="0.3">
      <c r="A11" s="34"/>
      <c r="B11" s="8"/>
      <c r="C11" s="7"/>
      <c r="D11" s="6"/>
      <c r="E11" s="35"/>
      <c r="F11" s="5"/>
      <c r="G11" s="4"/>
      <c r="H11" s="6"/>
    </row>
    <row r="12" spans="1:8" s="26" customFormat="1" ht="16.5" customHeight="1" x14ac:dyDescent="0.3">
      <c r="A12" s="36"/>
      <c r="B12" s="3" t="s">
        <v>13</v>
      </c>
      <c r="C12" s="2" t="e">
        <f>C14+C16</f>
        <v>#VALUE!</v>
      </c>
      <c r="D12" s="1" t="e">
        <f>SUM(D14:D17)</f>
        <v>#VALUE!</v>
      </c>
      <c r="E12" s="35"/>
      <c r="F12" s="71" t="s">
        <v>14</v>
      </c>
      <c r="G12" s="72">
        <f>IF(INFOS!B18&lt;=2.4,"2,40",IF(INFOS!B18&gt;=13.5,"13,50",IF(AND(INFOS!B18&gt;2.4,INFOS!B18&lt;13.5,INFOS!B18),INFOS!B18)))</f>
        <v>12</v>
      </c>
      <c r="H12" s="73">
        <f>G12+(15%*G12)</f>
        <v>13.8</v>
      </c>
    </row>
    <row r="13" spans="1:8" s="26" customFormat="1" ht="16.5" customHeight="1" x14ac:dyDescent="0.3">
      <c r="A13" s="36"/>
      <c r="B13" s="3"/>
      <c r="C13" s="2"/>
      <c r="D13" s="1"/>
      <c r="E13" s="35"/>
      <c r="F13" s="71"/>
      <c r="G13" s="72"/>
      <c r="H13" s="73"/>
    </row>
    <row r="14" spans="1:8" s="26" customFormat="1" ht="15" customHeight="1" x14ac:dyDescent="0.3">
      <c r="A14" s="37"/>
      <c r="B14" s="74" t="s">
        <v>15</v>
      </c>
      <c r="C14" s="75">
        <f>IF(INFOS!C18&lt;=0.8,"0,80",IF(INFOS!C18&gt;=3,"3,00",IF(AND(INFOS!C18&gt;0.8,INFOS!C18&lt;3,INFOS!C18),INFOS!C18)))</f>
        <v>2.4479999999999995</v>
      </c>
      <c r="D14" s="76">
        <f>C14+(15%*C14)</f>
        <v>2.8151999999999995</v>
      </c>
      <c r="E14" s="38"/>
      <c r="F14" s="77" t="s">
        <v>16</v>
      </c>
      <c r="G14" s="72">
        <f>IF(INFOS!B20&lt;=4.5,"4,50",IF(INFOS!B20&gt;=13.75,"13,75",IF(AND(INFOS!B20&gt;4.5,INFOS!B20&lt;13.75,INFOS!B18),INFOS!B18)))</f>
        <v>12</v>
      </c>
      <c r="H14" s="78">
        <f>G14+(15%*G14)</f>
        <v>13.8</v>
      </c>
    </row>
    <row r="15" spans="1:8" s="26" customFormat="1" ht="13.5" customHeight="1" x14ac:dyDescent="0.3">
      <c r="A15" s="37"/>
      <c r="B15" s="74"/>
      <c r="C15" s="75"/>
      <c r="D15" s="76"/>
      <c r="E15" s="38"/>
      <c r="F15" s="77"/>
      <c r="G15" s="72"/>
      <c r="H15" s="78"/>
    </row>
    <row r="16" spans="1:8" s="26" customFormat="1" ht="14.25" customHeight="1" x14ac:dyDescent="0.3">
      <c r="A16" s="36"/>
      <c r="B16" s="79" t="s">
        <v>17</v>
      </c>
      <c r="C16" s="80" t="str">
        <f>IF(INFOS!C26&lt;=3.4,"3,40",IF(INFOS!C26&gt;=4.5,"4,50",IF(AND(INFOS!C26&gt;3.4,INFOS!C26&lt;4.5,INFOS!C26),INFOS!C26)))</f>
        <v>3,40</v>
      </c>
      <c r="D16" s="81" t="e">
        <f>C16+(15%*C16)</f>
        <v>#VALUE!</v>
      </c>
      <c r="E16" s="38"/>
      <c r="F16" s="82" t="s">
        <v>18</v>
      </c>
      <c r="G16" s="83">
        <f>IF(INFOS!B22&lt;=1.2,"1,20",IF(INFOS!B22&gt;=6.75,"6,75",IF(AND(INFOS!B22&gt;1.2,INFOS!B22&lt;6.75,INFOS!B22),INFOS!B22)))</f>
        <v>6</v>
      </c>
      <c r="H16" s="84">
        <f>G16+(15%*G16)</f>
        <v>6.9</v>
      </c>
    </row>
    <row r="17" spans="1:8" s="26" customFormat="1" ht="15.75" customHeight="1" x14ac:dyDescent="0.3">
      <c r="A17" s="36"/>
      <c r="B17" s="79"/>
      <c r="C17" s="80"/>
      <c r="D17" s="81"/>
      <c r="E17" s="38"/>
      <c r="F17" s="82"/>
      <c r="G17" s="83"/>
      <c r="H17" s="84"/>
    </row>
    <row r="18" spans="1:8" s="26" customFormat="1" ht="16.5" customHeight="1" x14ac:dyDescent="0.3">
      <c r="A18" s="34"/>
      <c r="B18" s="85" t="s">
        <v>19</v>
      </c>
      <c r="C18" s="86" t="str">
        <f>IF(INFOS!C20&lt;=3.4,"3,40",IF(INFOS!C20&gt;=4.5,"4,50",IF(AND(INFOS!C20&gt;3.4,INFOS!C20&lt;4.5,INFOS!C20),INFOS!C20)))</f>
        <v>3,40</v>
      </c>
      <c r="D18" s="78" t="e">
        <f>C18+(15%*C18)</f>
        <v>#VALUE!</v>
      </c>
      <c r="E18" s="39"/>
    </row>
    <row r="19" spans="1:8" s="26" customFormat="1" ht="16.5" customHeight="1" x14ac:dyDescent="0.35">
      <c r="A19" s="34"/>
      <c r="B19" s="85"/>
      <c r="C19" s="86"/>
      <c r="D19" s="78"/>
      <c r="E19" s="39"/>
      <c r="F19" s="87" t="s">
        <v>20</v>
      </c>
      <c r="G19" s="87"/>
      <c r="H19" s="87"/>
    </row>
    <row r="20" spans="1:8" s="26" customFormat="1" ht="16.5" customHeight="1" x14ac:dyDescent="0.3">
      <c r="A20" s="34"/>
      <c r="B20" s="88" t="s">
        <v>21</v>
      </c>
      <c r="C20" s="89">
        <f>IF(INFOS!C22&lt;=0.8,"0,80",IF(INFOS!C22&gt;=3,"3,00",IF(AND(INFOS!C22&gt;0.8,INFOS!C22&lt;3,INFOS!C22),INFOS!C22)))</f>
        <v>2.4479999999999995</v>
      </c>
      <c r="D20" s="84">
        <f>C20+(15%*C20)</f>
        <v>2.8151999999999995</v>
      </c>
      <c r="E20" s="39"/>
      <c r="F20" s="90" t="s">
        <v>22</v>
      </c>
      <c r="G20" s="90"/>
      <c r="H20" s="90"/>
    </row>
    <row r="21" spans="1:8" s="26" customFormat="1" ht="21" customHeight="1" x14ac:dyDescent="0.35">
      <c r="A21" s="34"/>
      <c r="B21" s="88"/>
      <c r="C21" s="89"/>
      <c r="D21" s="84"/>
      <c r="E21" s="39"/>
      <c r="F21" s="87"/>
      <c r="G21" s="87"/>
      <c r="H21" s="87"/>
    </row>
    <row r="22" spans="1:8" s="40" customFormat="1" ht="18" x14ac:dyDescent="0.3">
      <c r="B22" s="91"/>
      <c r="C22" s="91"/>
      <c r="D22" s="91"/>
      <c r="E22" s="41"/>
      <c r="G22" s="42"/>
      <c r="H22" s="42"/>
    </row>
    <row r="23" spans="1:8" ht="18" x14ac:dyDescent="0.35">
      <c r="B23" s="87"/>
      <c r="C23" s="87"/>
      <c r="D23" s="87"/>
    </row>
    <row r="24" spans="1:8" x14ac:dyDescent="0.3">
      <c r="C24" s="43"/>
    </row>
  </sheetData>
  <sheetProtection password="CA4B" sheet="1" objects="1" scenarios="1"/>
  <mergeCells count="41">
    <mergeCell ref="B22:D22"/>
    <mergeCell ref="B23:D23"/>
    <mergeCell ref="B18:B19"/>
    <mergeCell ref="C18:C19"/>
    <mergeCell ref="D18:D19"/>
    <mergeCell ref="F19:H19"/>
    <mergeCell ref="B20:B21"/>
    <mergeCell ref="C20:C21"/>
    <mergeCell ref="D20:D21"/>
    <mergeCell ref="F20:H20"/>
    <mergeCell ref="F21:H21"/>
    <mergeCell ref="H14:H15"/>
    <mergeCell ref="B16:B17"/>
    <mergeCell ref="C16:C17"/>
    <mergeCell ref="D16:D17"/>
    <mergeCell ref="F16:F17"/>
    <mergeCell ref="G16:G17"/>
    <mergeCell ref="H16:H17"/>
    <mergeCell ref="B14:B15"/>
    <mergeCell ref="C14:C15"/>
    <mergeCell ref="D14:D15"/>
    <mergeCell ref="F14:F15"/>
    <mergeCell ref="G14:G15"/>
    <mergeCell ref="H10:H11"/>
    <mergeCell ref="B12:B13"/>
    <mergeCell ref="C12:C13"/>
    <mergeCell ref="D12:D13"/>
    <mergeCell ref="F12:F13"/>
    <mergeCell ref="G12:G13"/>
    <mergeCell ref="H12:H13"/>
    <mergeCell ref="B10:B11"/>
    <mergeCell ref="C10:C11"/>
    <mergeCell ref="D10:D11"/>
    <mergeCell ref="F10:F11"/>
    <mergeCell ref="G10:G11"/>
    <mergeCell ref="A1:H1"/>
    <mergeCell ref="A2:H2"/>
    <mergeCell ref="E4:H4"/>
    <mergeCell ref="B5:C5"/>
    <mergeCell ref="D6:D7"/>
    <mergeCell ref="E6:H7"/>
  </mergeCells>
  <conditionalFormatting sqref="C16 C14">
    <cfRule type="expression" dxfId="6" priority="2">
      <formula>$C$4&lt;&gt;""</formula>
    </cfRule>
  </conditionalFormatting>
  <conditionalFormatting sqref="H10:H17">
    <cfRule type="expression" dxfId="5" priority="3">
      <formula>$C$4&lt;&gt;""</formula>
    </cfRule>
  </conditionalFormatting>
  <conditionalFormatting sqref="D10:D21">
    <cfRule type="expression" dxfId="4" priority="4">
      <formula>$C$4&lt;&gt;""</formula>
    </cfRule>
  </conditionalFormatting>
  <conditionalFormatting sqref="G10:G17">
    <cfRule type="expression" dxfId="3" priority="5">
      <formula>$C$4&lt;&gt;""</formula>
    </cfRule>
  </conditionalFormatting>
  <conditionalFormatting sqref="C10:C13 C18:C21">
    <cfRule type="expression" dxfId="2" priority="6">
      <formula>$C$4&lt;&gt;""</formula>
    </cfRule>
  </conditionalFormatting>
  <conditionalFormatting sqref="E6">
    <cfRule type="cellIs" dxfId="1" priority="7" operator="greaterThan">
      <formula>0</formula>
    </cfRule>
  </conditionalFormatting>
  <conditionalFormatting sqref="D6:D7">
    <cfRule type="cellIs" dxfId="0" priority="8" operator="greater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120" zoomScaleNormal="120" workbookViewId="0">
      <selection activeCell="C14" sqref="C14"/>
    </sheetView>
  </sheetViews>
  <sheetFormatPr baseColWidth="10" defaultColWidth="10.44140625" defaultRowHeight="14.4" x14ac:dyDescent="0.3"/>
  <cols>
    <col min="1" max="1" width="34.109375" style="44" customWidth="1"/>
    <col min="2" max="2" width="12.5546875" style="45" customWidth="1"/>
    <col min="3" max="3" width="19.21875" style="45" customWidth="1"/>
    <col min="4" max="4" width="7.5546875" style="46" customWidth="1"/>
    <col min="5" max="5" width="1.33203125" style="45" customWidth="1"/>
    <col min="6" max="6" width="17.33203125" style="45" customWidth="1"/>
    <col min="7" max="7" width="21.77734375" style="45" customWidth="1"/>
    <col min="8" max="8" width="8.21875" style="46" customWidth="1"/>
    <col min="9" max="16384" width="10.44140625" style="45"/>
  </cols>
  <sheetData>
    <row r="1" spans="1:10" ht="6.75" customHeight="1" x14ac:dyDescent="0.3"/>
    <row r="2" spans="1:10" s="49" customFormat="1" ht="24" customHeight="1" x14ac:dyDescent="0.3">
      <c r="A2" s="47"/>
      <c r="B2" s="92" t="s">
        <v>23</v>
      </c>
      <c r="C2" s="92"/>
      <c r="D2" s="48" t="s">
        <v>24</v>
      </c>
      <c r="F2" s="92" t="s">
        <v>25</v>
      </c>
      <c r="G2" s="92"/>
      <c r="H2" s="48" t="s">
        <v>24</v>
      </c>
    </row>
    <row r="3" spans="1:10" s="49" customFormat="1" ht="19.5" customHeight="1" x14ac:dyDescent="0.3">
      <c r="A3" s="93" t="s">
        <v>26</v>
      </c>
      <c r="B3" s="94" t="s">
        <v>11</v>
      </c>
      <c r="C3" s="50" t="s">
        <v>27</v>
      </c>
      <c r="D3" s="51" t="s">
        <v>28</v>
      </c>
      <c r="F3" s="95" t="s">
        <v>12</v>
      </c>
      <c r="G3" s="50" t="s">
        <v>29</v>
      </c>
      <c r="H3" s="51" t="s">
        <v>30</v>
      </c>
    </row>
    <row r="4" spans="1:10" s="49" customFormat="1" ht="19.5" customHeight="1" x14ac:dyDescent="0.3">
      <c r="A4" s="93"/>
      <c r="B4" s="94"/>
      <c r="C4" s="52" t="s">
        <v>31</v>
      </c>
      <c r="D4" s="53" t="s">
        <v>32</v>
      </c>
      <c r="F4" s="95"/>
      <c r="G4" s="52" t="s">
        <v>33</v>
      </c>
      <c r="H4" s="53" t="s">
        <v>34</v>
      </c>
    </row>
    <row r="5" spans="1:10" s="49" customFormat="1" ht="19.5" customHeight="1" x14ac:dyDescent="0.3">
      <c r="A5" s="93" t="s">
        <v>35</v>
      </c>
      <c r="B5" s="94" t="s">
        <v>36</v>
      </c>
      <c r="C5" s="50" t="s">
        <v>37</v>
      </c>
      <c r="D5" s="51" t="s">
        <v>38</v>
      </c>
      <c r="F5" s="95" t="s">
        <v>14</v>
      </c>
      <c r="G5" s="50" t="s">
        <v>29</v>
      </c>
      <c r="H5" s="51" t="s">
        <v>39</v>
      </c>
    </row>
    <row r="6" spans="1:10" s="49" customFormat="1" ht="19.5" customHeight="1" x14ac:dyDescent="0.3">
      <c r="A6" s="93"/>
      <c r="B6" s="94"/>
      <c r="C6" s="52" t="s">
        <v>40</v>
      </c>
      <c r="D6" s="53" t="s">
        <v>41</v>
      </c>
      <c r="F6" s="95"/>
      <c r="G6" s="52" t="s">
        <v>42</v>
      </c>
      <c r="H6" s="53" t="s">
        <v>43</v>
      </c>
    </row>
    <row r="7" spans="1:10" s="49" customFormat="1" ht="19.5" customHeight="1" x14ac:dyDescent="0.3">
      <c r="A7" s="93" t="s">
        <v>44</v>
      </c>
      <c r="B7" s="94" t="s">
        <v>45</v>
      </c>
      <c r="C7" s="50" t="s">
        <v>46</v>
      </c>
      <c r="D7" s="51" t="s">
        <v>47</v>
      </c>
      <c r="F7" s="95" t="s">
        <v>16</v>
      </c>
      <c r="G7" s="50" t="s">
        <v>29</v>
      </c>
      <c r="H7" s="51" t="s">
        <v>48</v>
      </c>
    </row>
    <row r="8" spans="1:10" s="49" customFormat="1" ht="19.5" customHeight="1" x14ac:dyDescent="0.3">
      <c r="A8" s="93"/>
      <c r="B8" s="94"/>
      <c r="C8" s="52" t="s">
        <v>49</v>
      </c>
      <c r="D8" s="53" t="s">
        <v>48</v>
      </c>
      <c r="F8" s="95"/>
      <c r="G8" s="52" t="s">
        <v>50</v>
      </c>
      <c r="H8" s="53" t="s">
        <v>51</v>
      </c>
    </row>
    <row r="9" spans="1:10" s="49" customFormat="1" ht="19.5" customHeight="1" x14ac:dyDescent="0.3">
      <c r="A9" s="93" t="s">
        <v>52</v>
      </c>
      <c r="B9" s="54" t="s">
        <v>53</v>
      </c>
      <c r="C9" s="50" t="s">
        <v>27</v>
      </c>
      <c r="D9" s="51" t="s">
        <v>54</v>
      </c>
      <c r="F9" s="95" t="s">
        <v>18</v>
      </c>
      <c r="G9" s="50" t="s">
        <v>29</v>
      </c>
      <c r="H9" s="51" t="s">
        <v>55</v>
      </c>
    </row>
    <row r="10" spans="1:10" s="49" customFormat="1" ht="19.5" customHeight="1" x14ac:dyDescent="0.3">
      <c r="A10" s="93"/>
      <c r="B10" s="55" t="s">
        <v>56</v>
      </c>
      <c r="C10" s="52" t="s">
        <v>31</v>
      </c>
      <c r="D10" s="53" t="s">
        <v>57</v>
      </c>
      <c r="F10" s="95"/>
      <c r="G10" s="52" t="s">
        <v>42</v>
      </c>
      <c r="H10" s="53" t="s">
        <v>58</v>
      </c>
    </row>
    <row r="11" spans="1:10" s="49" customFormat="1" ht="6" customHeight="1" x14ac:dyDescent="0.3">
      <c r="A11" s="47"/>
      <c r="B11" s="56"/>
      <c r="D11" s="57"/>
      <c r="H11" s="57"/>
    </row>
    <row r="12" spans="1:10" s="59" customFormat="1" ht="13.8" x14ac:dyDescent="0.3">
      <c r="A12" s="58"/>
      <c r="D12" s="60"/>
      <c r="F12" s="61" t="s">
        <v>59</v>
      </c>
      <c r="H12" s="60"/>
    </row>
    <row r="13" spans="1:10" s="59" customFormat="1" ht="13.8" x14ac:dyDescent="0.3">
      <c r="A13" s="58"/>
      <c r="D13" s="60"/>
      <c r="F13" s="61" t="s">
        <v>60</v>
      </c>
      <c r="H13" s="60"/>
    </row>
    <row r="14" spans="1:10" s="59" customFormat="1" ht="13.8" x14ac:dyDescent="0.3">
      <c r="A14" s="58"/>
      <c r="D14" s="60"/>
      <c r="F14" s="61" t="s">
        <v>61</v>
      </c>
      <c r="H14" s="60"/>
    </row>
    <row r="15" spans="1:10" s="59" customFormat="1" ht="13.8" x14ac:dyDescent="0.3">
      <c r="A15" s="58"/>
      <c r="B15" s="62" t="s">
        <v>62</v>
      </c>
      <c r="C15" s="62" t="s">
        <v>62</v>
      </c>
      <c r="D15" s="60"/>
      <c r="F15" s="61" t="s">
        <v>63</v>
      </c>
      <c r="H15" s="60"/>
      <c r="I15" s="63"/>
      <c r="J15" s="63"/>
    </row>
    <row r="16" spans="1:10" s="59" customFormat="1" ht="13.8" x14ac:dyDescent="0.3">
      <c r="A16" s="96"/>
      <c r="B16" s="97">
        <f>IF(SIMULATEUR!C4&lt;=750,SIMULATEUR!C4*0.75%,IF(AND(SIMULATEUR!C4&gt;=751,SIMULATEUR!C4&lt;961),SIMULATEUR!C4*1.3%,IF(SIMULATEUR!C4&gt;=961,SIMULATEUR!C4*1.5%)))</f>
        <v>18</v>
      </c>
      <c r="C16" s="98">
        <f>IF(SIMULATEUR!C4&lt;=392,SIMULATEUR!C4*0.051%,IF(SIMULATEUR!C4&gt;=392,SIMULATEUR!C4*0.051%))</f>
        <v>0.61199999999999988</v>
      </c>
      <c r="D16" s="60"/>
      <c r="F16" s="65" t="s">
        <v>64</v>
      </c>
      <c r="H16" s="60"/>
      <c r="I16" s="63"/>
      <c r="J16" s="63"/>
    </row>
    <row r="17" spans="1:10" s="59" customFormat="1" ht="13.8" x14ac:dyDescent="0.3">
      <c r="A17" s="96"/>
      <c r="B17" s="97"/>
      <c r="C17" s="98"/>
      <c r="D17" s="60"/>
      <c r="F17" s="65" t="s">
        <v>65</v>
      </c>
      <c r="H17" s="60"/>
      <c r="I17" s="63"/>
      <c r="J17" s="63"/>
    </row>
    <row r="18" spans="1:10" s="59" customFormat="1" ht="13.8" x14ac:dyDescent="0.3">
      <c r="A18" s="96"/>
      <c r="B18" s="97">
        <f>IF(SIMULATEUR!C4&lt;=750,SIMULATEUR!C4*0.32%,IF(AND(SIMULATEUR!C4&gt;=751,SIMULATEUR!C4&lt;961),SIMULATEUR!C4*0.9%,IF(SIMULATEUR!C4&gt;=961,SIMULATEUR!C4*1%)))</f>
        <v>12</v>
      </c>
      <c r="C18" s="98">
        <f>IF(SIMULATEUR!C4&lt;=392,SIMULATEUR!C4*0.204%,IF(SIMULATEUR!C4&gt;=392,SIMULATEUR!C4*0.204%))</f>
        <v>2.4479999999999995</v>
      </c>
      <c r="D18" s="60"/>
      <c r="F18" s="65" t="s">
        <v>66</v>
      </c>
      <c r="H18" s="60"/>
      <c r="I18" s="63"/>
      <c r="J18" s="63"/>
    </row>
    <row r="19" spans="1:10" s="59" customFormat="1" ht="13.8" x14ac:dyDescent="0.3">
      <c r="A19" s="96"/>
      <c r="B19" s="97"/>
      <c r="C19" s="98"/>
      <c r="D19" s="60"/>
      <c r="F19" s="65" t="s">
        <v>67</v>
      </c>
      <c r="H19" s="60"/>
      <c r="I19" s="63"/>
      <c r="J19" s="63"/>
    </row>
    <row r="20" spans="1:10" s="59" customFormat="1" ht="13.8" x14ac:dyDescent="0.3">
      <c r="A20" s="96"/>
      <c r="B20" s="97">
        <f>IF(SIMULATEUR!C4&lt;=750,SIMULATEUR!C4*0.6%,IF(AND(SIMULATEUR!C4&gt;=751,SIMULATEUR!C4&lt;961),SIMULATEUR!C4*1%,IF(SIMULATEUR!C4&gt;=961,SIMULATEUR!C4*1.05%)))</f>
        <v>12.600000000000001</v>
      </c>
      <c r="C20" s="98">
        <f>IF(SIMULATEUR!C4&lt;=1259,SIMULATEUR!C4*0.27%,IF(SIMULATEUR!C4&gt;=1259,SIMULATEUR!C4*0.27%))</f>
        <v>3.24</v>
      </c>
      <c r="D20" s="60"/>
      <c r="F20" s="65" t="s">
        <v>68</v>
      </c>
      <c r="H20" s="60"/>
      <c r="I20" s="63"/>
      <c r="J20" s="63"/>
    </row>
    <row r="21" spans="1:10" s="59" customFormat="1" ht="13.8" x14ac:dyDescent="0.3">
      <c r="A21" s="64"/>
      <c r="B21" s="97"/>
      <c r="C21" s="98"/>
      <c r="D21" s="60"/>
      <c r="F21" s="65" t="s">
        <v>69</v>
      </c>
      <c r="H21" s="60"/>
      <c r="I21" s="63"/>
      <c r="J21" s="63"/>
    </row>
    <row r="22" spans="1:10" s="59" customFormat="1" ht="13.8" x14ac:dyDescent="0.3">
      <c r="A22" s="99"/>
      <c r="B22" s="97">
        <f>IF(SIMULATEUR!C4&lt;=750,SIMULATEUR!C4*0.16%,IF(AND(SIMULATEUR!C4&gt;=751,SIMULATEUR!C4&lt;961),SIMULATEUR!C4*0.45%,IF(SIMULATEUR!C4&gt;=961,SIMULATEUR!C4*0.5%)))</f>
        <v>6</v>
      </c>
      <c r="C22" s="98">
        <f>IF(SIMULATEUR!C4&lt;=392,SIMULATEUR!C4*0.204%,IF(SIMULATEUR!C4&gt;=392,SIMULATEUR!C4*0.204%))</f>
        <v>2.4479999999999995</v>
      </c>
      <c r="D22" s="60"/>
      <c r="F22" s="65" t="s">
        <v>70</v>
      </c>
      <c r="H22" s="60"/>
      <c r="I22" s="63"/>
      <c r="J22" s="63"/>
    </row>
    <row r="23" spans="1:10" s="59" customFormat="1" ht="13.8" x14ac:dyDescent="0.3">
      <c r="A23" s="99"/>
      <c r="B23" s="97"/>
      <c r="C23" s="98"/>
      <c r="D23" s="60"/>
      <c r="F23" s="61" t="s">
        <v>71</v>
      </c>
      <c r="H23" s="60"/>
      <c r="I23" s="63"/>
      <c r="J23" s="63"/>
    </row>
    <row r="24" spans="1:10" x14ac:dyDescent="0.3">
      <c r="A24" s="99"/>
      <c r="B24" s="66"/>
      <c r="I24" s="67"/>
      <c r="J24" s="67"/>
    </row>
    <row r="25" spans="1:10" x14ac:dyDescent="0.3">
      <c r="I25" s="67"/>
      <c r="J25" s="67"/>
    </row>
    <row r="26" spans="1:10" x14ac:dyDescent="0.3">
      <c r="C26" s="68">
        <f>IF(SIMULATEUR!C4&lt;=1278,SIMULATEUR!C4*0.266%,IF(SIMULATEUR!C4&gt;=1278,SIMULATEUR!C4*0.266%))</f>
        <v>3.1920000000000002</v>
      </c>
      <c r="F26" s="69"/>
    </row>
    <row r="29" spans="1:10" ht="28.8" x14ac:dyDescent="0.3">
      <c r="F29" s="70"/>
    </row>
  </sheetData>
  <sheetProtection password="CA4B" sheet="1" objects="1" scenarios="1"/>
  <mergeCells count="23">
    <mergeCell ref="A22:A24"/>
    <mergeCell ref="B22:B23"/>
    <mergeCell ref="C22:C23"/>
    <mergeCell ref="A9:A10"/>
    <mergeCell ref="F9:F10"/>
    <mergeCell ref="A16:A20"/>
    <mergeCell ref="B16:B17"/>
    <mergeCell ref="C16:C17"/>
    <mergeCell ref="B18:B19"/>
    <mergeCell ref="C18:C19"/>
    <mergeCell ref="B20:B21"/>
    <mergeCell ref="C20:C21"/>
    <mergeCell ref="A5:A6"/>
    <mergeCell ref="B5:B6"/>
    <mergeCell ref="F5:F6"/>
    <mergeCell ref="A7:A8"/>
    <mergeCell ref="B7:B8"/>
    <mergeCell ref="F7:F8"/>
    <mergeCell ref="B2:C2"/>
    <mergeCell ref="F2:G2"/>
    <mergeCell ref="A3:A4"/>
    <mergeCell ref="B3:B4"/>
    <mergeCell ref="F3:F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SIMULATEUR</vt:lpstr>
      <vt:lpstr>INFOS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Cédric CHARLES</dc:creator>
  <dc:description/>
  <cp:lastModifiedBy>Myriam BOLOGNESI</cp:lastModifiedBy>
  <cp:revision>34</cp:revision>
  <dcterms:created xsi:type="dcterms:W3CDTF">2023-07-27T13:54:49Z</dcterms:created>
  <dcterms:modified xsi:type="dcterms:W3CDTF">2024-03-21T15:48:22Z</dcterms:modified>
  <dc:language>fr-FR</dc:language>
</cp:coreProperties>
</file>